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982e5487d6129e9/Desktop/IBS surveys Dawson  Creek 2020/"/>
    </mc:Choice>
  </mc:AlternateContent>
  <xr:revisionPtr revIDLastSave="19" documentId="13_ncr:1_{30569A8F-42A2-4C4A-B72B-0CF9ACE7D505}" xr6:coauthVersionLast="45" xr6:coauthVersionMax="45" xr10:uidLastSave="{1D90F947-9099-4E31-9D51-B6343F31D91B}"/>
  <bookViews>
    <workbookView xWindow="-120" yWindow="-120" windowWidth="20730" windowHeight="11160" tabRatio="603" xr2:uid="{00000000-000D-0000-FFFF-FFFF00000000}"/>
  </bookViews>
  <sheets>
    <sheet name="ENTRY" sheetId="1" r:id="rId1"/>
    <sheet name="TOTALS" sheetId="2" r:id="rId2"/>
    <sheet name="BARK PATCH" sheetId="3" r:id="rId3"/>
    <sheet name="COMMENT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 s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EB10" i="1" s="1"/>
  <c r="DT10" i="1"/>
  <c r="DU10" i="1"/>
  <c r="DV10" i="1"/>
  <c r="DW10" i="1"/>
  <c r="DX10" i="1"/>
  <c r="DY10" i="1"/>
  <c r="DZ10" i="1"/>
  <c r="EA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EB16" i="1" s="1"/>
  <c r="DS16" i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EB36" i="1" s="1"/>
  <c r="DS36" i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EB122" i="1" s="1"/>
  <c r="DS122" i="1"/>
  <c r="DT122" i="1"/>
  <c r="DU122" i="1"/>
  <c r="DV122" i="1"/>
  <c r="DW122" i="1"/>
  <c r="DX122" i="1"/>
  <c r="DY122" i="1"/>
  <c r="DZ122" i="1"/>
  <c r="EA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EB130" i="1" s="1"/>
  <c r="DT130" i="1"/>
  <c r="DU130" i="1"/>
  <c r="DV130" i="1"/>
  <c r="DW130" i="1"/>
  <c r="DX130" i="1"/>
  <c r="DY130" i="1"/>
  <c r="DZ130" i="1"/>
  <c r="EA130" i="1"/>
  <c r="ED130" i="1"/>
  <c r="EE130" i="1"/>
  <c r="DQ131" i="1"/>
  <c r="DR131" i="1"/>
  <c r="DS131" i="1"/>
  <c r="DT131" i="1"/>
  <c r="DU131" i="1"/>
  <c r="EB131" i="1" s="1"/>
  <c r="DV131" i="1"/>
  <c r="DW131" i="1"/>
  <c r="DX131" i="1"/>
  <c r="DY131" i="1"/>
  <c r="EC131" i="1" s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EB133" i="1" s="1"/>
  <c r="DT133" i="1"/>
  <c r="DU133" i="1"/>
  <c r="DV133" i="1"/>
  <c r="DW133" i="1"/>
  <c r="DX133" i="1"/>
  <c r="DY133" i="1"/>
  <c r="DZ133" i="1"/>
  <c r="EA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EB138" i="1" s="1"/>
  <c r="DT138" i="1"/>
  <c r="DU138" i="1"/>
  <c r="DV138" i="1"/>
  <c r="DW138" i="1"/>
  <c r="DX138" i="1"/>
  <c r="DY138" i="1"/>
  <c r="DZ138" i="1"/>
  <c r="EA138" i="1"/>
  <c r="ED138" i="1"/>
  <c r="EE138" i="1"/>
  <c r="DQ139" i="1"/>
  <c r="DR139" i="1"/>
  <c r="DS139" i="1"/>
  <c r="DT139" i="1"/>
  <c r="DU139" i="1"/>
  <c r="EB139" i="1" s="1"/>
  <c r="DV139" i="1"/>
  <c r="DW139" i="1"/>
  <c r="DX139" i="1"/>
  <c r="DY139" i="1"/>
  <c r="EC139" i="1" s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EB141" i="1" s="1"/>
  <c r="DT141" i="1"/>
  <c r="DU141" i="1"/>
  <c r="DV141" i="1"/>
  <c r="DW141" i="1"/>
  <c r="DX141" i="1"/>
  <c r="DY141" i="1"/>
  <c r="DZ141" i="1"/>
  <c r="EA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EB146" i="1" s="1"/>
  <c r="DT146" i="1"/>
  <c r="DU146" i="1"/>
  <c r="DV146" i="1"/>
  <c r="DW146" i="1"/>
  <c r="DX146" i="1"/>
  <c r="DY146" i="1"/>
  <c r="DZ146" i="1"/>
  <c r="EA146" i="1"/>
  <c r="ED146" i="1"/>
  <c r="EE146" i="1"/>
  <c r="DQ147" i="1"/>
  <c r="DR147" i="1"/>
  <c r="DS147" i="1"/>
  <c r="DT147" i="1"/>
  <c r="DU147" i="1"/>
  <c r="EB147" i="1" s="1"/>
  <c r="DV147" i="1"/>
  <c r="DW147" i="1"/>
  <c r="DX147" i="1"/>
  <c r="DY147" i="1"/>
  <c r="EC147" i="1" s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EB149" i="1" s="1"/>
  <c r="DT149" i="1"/>
  <c r="DU149" i="1"/>
  <c r="DV149" i="1"/>
  <c r="DW149" i="1"/>
  <c r="DX149" i="1"/>
  <c r="DY149" i="1"/>
  <c r="DZ149" i="1"/>
  <c r="EA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EB154" i="1" s="1"/>
  <c r="DT154" i="1"/>
  <c r="DU154" i="1"/>
  <c r="DV154" i="1"/>
  <c r="DW154" i="1"/>
  <c r="DX154" i="1"/>
  <c r="DY154" i="1"/>
  <c r="DZ154" i="1"/>
  <c r="EA154" i="1"/>
  <c r="ED154" i="1"/>
  <c r="EE154" i="1"/>
  <c r="DQ155" i="1"/>
  <c r="DR155" i="1"/>
  <c r="DS155" i="1"/>
  <c r="DT155" i="1"/>
  <c r="DU155" i="1"/>
  <c r="EB155" i="1" s="1"/>
  <c r="DV155" i="1"/>
  <c r="DW155" i="1"/>
  <c r="DX155" i="1"/>
  <c r="DY155" i="1"/>
  <c r="EC155" i="1" s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EB157" i="1" s="1"/>
  <c r="DT157" i="1"/>
  <c r="DU157" i="1"/>
  <c r="DV157" i="1"/>
  <c r="DW157" i="1"/>
  <c r="DX157" i="1"/>
  <c r="DY157" i="1"/>
  <c r="DZ157" i="1"/>
  <c r="EA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EB162" i="1" s="1"/>
  <c r="DT162" i="1"/>
  <c r="DU162" i="1"/>
  <c r="DV162" i="1"/>
  <c r="DW162" i="1"/>
  <c r="DX162" i="1"/>
  <c r="DY162" i="1"/>
  <c r="DZ162" i="1"/>
  <c r="EA162" i="1"/>
  <c r="ED162" i="1"/>
  <c r="EE162" i="1"/>
  <c r="DQ163" i="1"/>
  <c r="DR163" i="1"/>
  <c r="DS163" i="1"/>
  <c r="DT163" i="1"/>
  <c r="DU163" i="1"/>
  <c r="EB163" i="1" s="1"/>
  <c r="DV163" i="1"/>
  <c r="DW163" i="1"/>
  <c r="DX163" i="1"/>
  <c r="DY163" i="1"/>
  <c r="EC163" i="1" s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EB165" i="1" s="1"/>
  <c r="DT165" i="1"/>
  <c r="DU165" i="1"/>
  <c r="DV165" i="1"/>
  <c r="DW165" i="1"/>
  <c r="DX165" i="1"/>
  <c r="DY165" i="1"/>
  <c r="DZ165" i="1"/>
  <c r="EA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L51" i="2" s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L53" i="2" s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DC203" i="1"/>
  <c r="DD203" i="1"/>
  <c r="DZ203" i="1"/>
  <c r="G32" i="2" s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C96" i="1" l="1"/>
  <c r="EC48" i="1"/>
  <c r="EC120" i="1"/>
  <c r="EC116" i="1"/>
  <c r="EC84" i="1"/>
  <c r="EC162" i="1"/>
  <c r="EB160" i="1"/>
  <c r="EC160" i="1" s="1"/>
  <c r="EC154" i="1"/>
  <c r="EC152" i="1"/>
  <c r="EB152" i="1"/>
  <c r="EC146" i="1"/>
  <c r="EB144" i="1"/>
  <c r="EC144" i="1" s="1"/>
  <c r="EC138" i="1"/>
  <c r="EB136" i="1"/>
  <c r="EC136" i="1" s="1"/>
  <c r="EC130" i="1"/>
  <c r="EB128" i="1"/>
  <c r="EC128" i="1" s="1"/>
  <c r="EB116" i="1"/>
  <c r="EB100" i="1"/>
  <c r="EC100" i="1" s="1"/>
  <c r="EB84" i="1"/>
  <c r="EB68" i="1"/>
  <c r="EC68" i="1" s="1"/>
  <c r="EB52" i="1"/>
  <c r="EC52" i="1" s="1"/>
  <c r="EB18" i="1"/>
  <c r="EB13" i="1"/>
  <c r="EB4" i="1"/>
  <c r="EC4" i="1" s="1"/>
  <c r="EB200" i="1"/>
  <c r="EB188" i="1"/>
  <c r="EC188" i="1" s="1"/>
  <c r="EB184" i="1"/>
  <c r="EB180" i="1"/>
  <c r="EB176" i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25" i="1"/>
  <c r="EB108" i="1"/>
  <c r="EC108" i="1" s="1"/>
  <c r="EB92" i="1"/>
  <c r="EC92" i="1" s="1"/>
  <c r="EB76" i="1"/>
  <c r="EC76" i="1" s="1"/>
  <c r="EB60" i="1"/>
  <c r="EC60" i="1" s="1"/>
  <c r="EB44" i="1"/>
  <c r="EC44" i="1" s="1"/>
  <c r="EB19" i="1"/>
  <c r="EC19" i="1" s="1"/>
  <c r="EB15" i="1"/>
  <c r="EC15" i="1" s="1"/>
  <c r="EB9" i="1"/>
  <c r="EB5" i="1"/>
  <c r="I30" i="3"/>
  <c r="L59" i="2"/>
  <c r="B15" i="1"/>
  <c r="EB186" i="1"/>
  <c r="EB182" i="1"/>
  <c r="EB178" i="1"/>
  <c r="EB174" i="1"/>
  <c r="EB170" i="1"/>
  <c r="EB166" i="1"/>
  <c r="EB120" i="1"/>
  <c r="EB104" i="1"/>
  <c r="EC104" i="1" s="1"/>
  <c r="EB97" i="1"/>
  <c r="EB88" i="1"/>
  <c r="EC88" i="1" s="1"/>
  <c r="EB81" i="1"/>
  <c r="EC81" i="1" s="1"/>
  <c r="EB72" i="1"/>
  <c r="EC72" i="1" s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C22" i="1" s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6" i="1"/>
  <c r="EC184" i="1"/>
  <c r="EC180" i="1"/>
  <c r="EC176" i="1"/>
  <c r="EC168" i="1"/>
  <c r="EC121" i="1"/>
  <c r="EC97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EC5" i="1"/>
  <c r="J30" i="3"/>
  <c r="F30" i="3"/>
  <c r="G42" i="3" s="1"/>
  <c r="L30" i="3"/>
  <c r="H30" i="3"/>
  <c r="G41" i="3" s="1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8" i="1"/>
  <c r="EC14" i="1"/>
  <c r="EC13" i="1"/>
  <c r="EC9" i="1"/>
  <c r="EB6" i="1"/>
  <c r="EC6" i="1" s="1"/>
  <c r="F20" i="2" l="1"/>
  <c r="J10" i="1" s="1"/>
  <c r="J20" i="2"/>
  <c r="J14" i="1" s="1"/>
  <c r="EC203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<sst xmlns="http://schemas.openxmlformats.org/spreadsheetml/2006/main" count="358" uniqueCount="237">
  <si>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</si>
  <si>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</si>
  <si>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</si>
  <si>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</si>
  <si>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</si>
  <si>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</si>
  <si>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</si>
  <si>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</si>
  <si>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</si>
  <si>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</si>
  <si>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</si>
  <si>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</si>
  <si>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</si>
  <si>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</si>
  <si>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</si>
  <si>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</si>
  <si>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</si>
  <si>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</si>
  <si>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</si>
  <si>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</si>
  <si>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</si>
  <si>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</si>
  <si>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</si>
  <si>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</si>
  <si>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</si>
  <si>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</si>
  <si>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</si>
  <si>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</si>
  <si>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</si>
  <si>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</si>
  <si>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</si>
  <si>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</si>
  <si>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</si>
  <si>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</si>
  <si>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</si>
  <si>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</si>
  <si>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</si>
  <si>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</si>
  <si>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</si>
  <si>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</si>
  <si>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</si>
  <si>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</si>
  <si>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</si>
  <si>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</si>
  <si>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</si>
  <si>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</si>
  <si>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</si>
  <si>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</si>
  <si>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</si>
  <si>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</si>
  <si>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</si>
  <si>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</si>
  <si>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</si>
  <si>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</si>
  <si>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</si>
  <si>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</si>
  <si>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</si>
  <si>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</si>
  <si>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</si>
  <si>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</si>
  <si>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</si>
  <si>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</si>
  <si>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</si>
  <si>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</si>
  <si>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</si>
  <si>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</si>
  <si>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</si>
  <si>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</si>
  <si>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</si>
  <si>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</si>
  <si>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</si>
  <si>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</si>
  <si>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</si>
  <si>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</si>
  <si>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</si>
  <si>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</si>
  <si>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</si>
  <si>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</si>
  <si>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</si>
  <si>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</si>
  <si>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</si>
  <si>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</si>
  <si>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</si>
  <si>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</si>
  <si>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</si>
  <si>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</si>
  <si>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</si>
  <si>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</si>
  <si>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</si>
  <si>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</si>
  <si>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</si>
  <si>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</si>
  <si>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</si>
  <si>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</si>
  <si>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</si>
  <si>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</si>
  <si>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</si>
  <si>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</si>
  <si>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</si>
  <si>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</si>
  <si>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</si>
  <si>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</si>
  <si>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</si>
  <si>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</si>
  <si>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</si>
  <si>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</si>
  <si>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</si>
  <si>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</si>
  <si>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</si>
  <si>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</si>
  <si>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</si>
  <si>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</si>
  <si>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</si>
  <si>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</si>
  <si>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</si>
  <si>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</si>
  <si>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</si>
  <si>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</si>
  <si>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</si>
  <si>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</si>
  <si>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</si>
  <si>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</si>
  <si>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</si>
  <si>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</si>
  <si>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</si>
  <si>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</si>
  <si>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</si>
  <si>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</si>
  <si>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</si>
  <si>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</si>
  <si>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</si>
  <si>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</si>
  <si>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</si>
  <si>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</si>
  <si>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</si>
  <si>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</si>
  <si>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</si>
  <si>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</si>
  <si>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</si>
  <si>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</si>
  <si>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</si>
  <si>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</si>
  <si>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</si>
  <si>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</si>
  <si>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</si>
  <si>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</si>
  <si>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</si>
  <si>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</si>
  <si>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</si>
  <si>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</si>
  <si>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</si>
  <si>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</si>
  <si>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</si>
  <si>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</si>
  <si>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</si>
  <si>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</si>
  <si>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</si>
  <si>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</si>
  <si>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</si>
  <si>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</si>
  <si>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</si>
  <si>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</si>
  <si>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</si>
  <si>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</si>
  <si>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</si>
  <si>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</si>
  <si>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</si>
  <si>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</si>
  <si>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</si>
  <si>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</si>
  <si>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</si>
  <si>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</si>
  <si>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</si>
  <si>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</si>
  <si>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</si>
  <si>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</si>
  <si>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</si>
  <si>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</si>
  <si>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</si>
  <si>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</si>
  <si>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</si>
  <si>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</si>
  <si>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</si>
  <si>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</si>
  <si>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</si>
  <si>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</si>
  <si>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</si>
  <si>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</si>
  <si>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</si>
  <si>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</si>
  <si>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</si>
  <si>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</si>
  <si>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</si>
  <si>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</si>
  <si>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</si>
  <si>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</si>
  <si>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</si>
  <si>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</si>
  <si>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</si>
  <si>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</si>
  <si>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At</t>
  </si>
  <si>
    <t>MFLNRO&amp;RD</t>
  </si>
  <si>
    <t>Yes</t>
  </si>
  <si>
    <t>FH208240006</t>
  </si>
  <si>
    <t>Hybrid W/T</t>
  </si>
  <si>
    <t>N.Emery/C.Hayward</t>
  </si>
  <si>
    <t>Wapiti FSR-Gibson Lk</t>
  </si>
  <si>
    <t>20MM20</t>
  </si>
  <si>
    <t>December 17-2020</t>
  </si>
  <si>
    <t>10U 651758</t>
  </si>
  <si>
    <t>Wapiti FSR 3.1km/Gibson Lk</t>
  </si>
  <si>
    <t>SPl; S(BlPlLw)</t>
  </si>
  <si>
    <t>Flat-20</t>
  </si>
  <si>
    <t>Flat</t>
  </si>
  <si>
    <t>Yes a few S6</t>
  </si>
  <si>
    <t>All-Flat</t>
  </si>
  <si>
    <t>Unknown</t>
  </si>
  <si>
    <t>Ungulates</t>
  </si>
  <si>
    <t>1140-1210</t>
  </si>
  <si>
    <t>Snowmobile 3km from N.Grizzly</t>
  </si>
  <si>
    <t>2WD</t>
  </si>
  <si>
    <t>Existing road networks some require reactivation</t>
  </si>
  <si>
    <t>Endemic</t>
  </si>
  <si>
    <t>None</t>
  </si>
  <si>
    <t>Endemic-Low</t>
  </si>
  <si>
    <t>Minor 2021 and 2022</t>
  </si>
  <si>
    <t>Leave No Action</t>
  </si>
  <si>
    <t>Hybrid Survey 2022</t>
  </si>
  <si>
    <t>This polygon contains very low levels of Spruce beetle activity though the majority of the stand contains susceptible timber.</t>
  </si>
  <si>
    <t xml:space="preserve">The South Western third contains a highter percentage of Pine mixed with Spruce, Aspen, Cottonwood and Larch so </t>
  </si>
  <si>
    <t xml:space="preserve">less susceptible to future Spruce beetle outbreaks.   Ongoing monitoring with detailed helicopter surveys is recommended </t>
  </si>
  <si>
    <t>2018*</t>
  </si>
  <si>
    <t>* Includes all trees infested in 2018 and earlier.</t>
  </si>
  <si>
    <t>2020 SPRUCE BEETLE SURVEYS</t>
  </si>
  <si>
    <t>though ground surveys could be on hold until future detailed heli surveys dictate otherwise.   No bark patches were taken</t>
  </si>
  <si>
    <t>as there were no current attacked trees to sample.</t>
  </si>
  <si>
    <t>93I 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</si>
</sst>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B0F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7" fillId="0" borderId="0" xfId="0" applyFo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204"/>
  <sheetViews>
    <sheetView tabSelected="1" workbookViewId="0">
      <selection activeCell="B4" sqref="B4"/>
    </sheetView>
  </sheetViews>
  <sheetFormatPr defaultRowHeight="12.75" x14ac:dyDescent="0.2"/>
  <cols>
    <col min="1" max="1" width="10" style="6" customWidth="1"/>
    <col min="2" max="3" width="11" style="6" customWidth="1"/>
    <col min="4" max="4" width="8.5703125" style="6" customWidth="1"/>
    <col min="5" max="5" width="11" style="6" customWidth="1"/>
    <col min="6" max="6" width="5.7109375" style="6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18</v>
      </c>
      <c r="AA1" s="32" t="s">
        <v>199</v>
      </c>
      <c r="AB1" s="32" t="s">
        <v>200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18</v>
      </c>
      <c r="AK1" s="32" t="s">
        <v>199</v>
      </c>
      <c r="AL1" s="32" t="s">
        <v>200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18</v>
      </c>
      <c r="AU1" s="32" t="s">
        <v>199</v>
      </c>
      <c r="AV1" s="32" t="s">
        <v>200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18</v>
      </c>
      <c r="BE1" s="32" t="s">
        <v>199</v>
      </c>
      <c r="BF1" s="32" t="s">
        <v>200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18</v>
      </c>
      <c r="BO1" s="32" t="s">
        <v>199</v>
      </c>
      <c r="BP1" s="32" t="s">
        <v>200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199</v>
      </c>
      <c r="BZ1" s="32" t="s">
        <v>200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18</v>
      </c>
      <c r="CI1" s="32" t="s">
        <v>199</v>
      </c>
      <c r="CJ1" s="32" t="s">
        <v>200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199</v>
      </c>
      <c r="CT1" s="32" t="s">
        <v>200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199</v>
      </c>
      <c r="DD1" s="32" t="s">
        <v>200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6" t="s">
        <v>206</v>
      </c>
      <c r="B3" s="6" t="s">
        <v>236</v>
      </c>
      <c r="C3" s="181" t="s">
        <v>207</v>
      </c>
      <c r="D3" s="181">
        <v>61.2</v>
      </c>
      <c r="E3" s="181">
        <v>6000</v>
      </c>
      <c r="F3" s="182" t="s">
        <v>208</v>
      </c>
      <c r="G3" s="181" t="s">
        <v>209</v>
      </c>
      <c r="H3" s="181">
        <v>6087486</v>
      </c>
      <c r="I3" s="6" t="s">
        <v>201</v>
      </c>
      <c r="J3" s="6" t="s">
        <v>203</v>
      </c>
      <c r="K3" s="6" t="s">
        <v>204</v>
      </c>
      <c r="L3" s="181" t="s">
        <v>205</v>
      </c>
      <c r="M3" s="6" t="s">
        <v>202</v>
      </c>
      <c r="N3" s="6">
        <v>1</v>
      </c>
      <c r="O3" s="181">
        <v>0</v>
      </c>
      <c r="P3" s="183">
        <v>1</v>
      </c>
      <c r="Q3" s="184">
        <v>1900</v>
      </c>
      <c r="R3" s="184">
        <v>2000</v>
      </c>
      <c r="S3" s="187">
        <v>12</v>
      </c>
      <c r="T3" s="186"/>
      <c r="U3" s="186"/>
      <c r="V3" s="186"/>
      <c r="W3" s="186"/>
      <c r="X3" s="186"/>
      <c r="Y3" s="186"/>
      <c r="Z3" s="186">
        <v>9</v>
      </c>
      <c r="AA3" s="186"/>
      <c r="AB3" s="186"/>
      <c r="AC3" s="189">
        <v>28</v>
      </c>
      <c r="AD3" s="186"/>
      <c r="AE3" s="186"/>
      <c r="AF3" s="186"/>
      <c r="AG3" s="186"/>
      <c r="AH3" s="186">
        <v>2</v>
      </c>
      <c r="AI3" s="186"/>
      <c r="AJ3" s="186">
        <v>6</v>
      </c>
      <c r="AK3" s="186"/>
      <c r="AL3" s="186"/>
      <c r="AM3" s="189">
        <v>16</v>
      </c>
      <c r="AN3" s="186"/>
      <c r="AO3" s="186"/>
      <c r="AP3" s="186"/>
      <c r="AQ3" s="186"/>
      <c r="AR3" s="186"/>
      <c r="AS3" s="186"/>
      <c r="AT3" s="186"/>
      <c r="AU3" s="186"/>
      <c r="AV3" s="186"/>
      <c r="AW3" s="189">
        <v>4</v>
      </c>
      <c r="AX3" s="186"/>
      <c r="AY3" s="186"/>
      <c r="AZ3" s="186"/>
      <c r="BA3" s="186"/>
      <c r="BB3" s="186"/>
      <c r="BC3" s="186"/>
      <c r="BD3" s="186"/>
      <c r="BE3" s="186"/>
      <c r="BF3" s="186"/>
      <c r="BG3" s="189">
        <v>3</v>
      </c>
      <c r="BH3" s="186"/>
      <c r="BI3" s="186"/>
      <c r="BJ3" s="186"/>
      <c r="BK3" s="186"/>
      <c r="BL3" s="186"/>
      <c r="BM3" s="186"/>
      <c r="BN3" s="186"/>
      <c r="BO3" s="186"/>
      <c r="BP3" s="186"/>
      <c r="BQ3" s="189"/>
      <c r="BR3" s="186"/>
      <c r="BS3" s="186"/>
      <c r="BT3" s="186"/>
      <c r="BU3" s="186"/>
      <c r="BV3" s="186"/>
      <c r="BW3" s="186"/>
      <c r="BX3" s="186"/>
      <c r="BY3" s="186"/>
      <c r="BZ3" s="186"/>
      <c r="CA3" s="189">
        <v>1</v>
      </c>
      <c r="CB3" s="186"/>
      <c r="CC3" s="186"/>
      <c r="CD3" s="186"/>
      <c r="CE3" s="186"/>
      <c r="CF3" s="186"/>
      <c r="CG3" s="186"/>
      <c r="CH3" s="186"/>
      <c r="CI3" s="186"/>
      <c r="CJ3" s="186"/>
      <c r="CK3" s="189"/>
      <c r="CL3" s="186"/>
      <c r="CM3" s="186"/>
      <c r="CN3" s="186"/>
      <c r="CO3" s="186"/>
      <c r="CP3" s="186"/>
      <c r="CQ3" s="186"/>
      <c r="CR3" s="186"/>
      <c r="CS3" s="186"/>
      <c r="CT3" s="186"/>
      <c r="CU3" s="189"/>
      <c r="CV3" s="186"/>
      <c r="CW3" s="186"/>
      <c r="CX3" s="186"/>
      <c r="CY3" s="186"/>
      <c r="CZ3" s="186"/>
      <c r="DA3" s="186"/>
      <c r="DB3" s="186"/>
      <c r="DC3" s="186"/>
      <c r="DD3" s="186"/>
      <c r="DE3" s="190"/>
      <c r="DF3" s="186"/>
      <c r="DG3" s="186"/>
      <c r="DH3" s="186"/>
      <c r="DI3" s="186"/>
      <c r="DJ3" s="186"/>
      <c r="DK3" s="186"/>
      <c r="DL3" s="186"/>
      <c r="DM3" s="186"/>
      <c r="DN3" s="186"/>
      <c r="DO3" s="186"/>
      <c r="DP3" s="16"/>
      <c r="DQ3" s="6">
        <f>IF(R3&gt;=1,1,0)</f>
        <v>1</v>
      </c>
      <c r="DR3" s="6">
        <f t="shared" ref="DR3:EA3" si="0">S3+AC3+AM3+AW3+BG3+BQ3+CA3+CK3+CU3</f>
        <v>64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2</v>
      </c>
      <c r="DX3" s="6">
        <f t="shared" si="0"/>
        <v>0</v>
      </c>
      <c r="DY3" s="6">
        <f t="shared" si="0"/>
        <v>15</v>
      </c>
      <c r="DZ3" s="6">
        <f t="shared" si="0"/>
        <v>0</v>
      </c>
      <c r="EA3" s="6">
        <f t="shared" si="0"/>
        <v>0</v>
      </c>
      <c r="EB3" s="6">
        <f>DR3+DS3+DT3+DU3+DV3+DW3+DX3</f>
        <v>66</v>
      </c>
      <c r="EC3" s="6">
        <f>DY3+DZ3+EA3+EB3</f>
        <v>81</v>
      </c>
      <c r="ED3" s="6">
        <f>IF(DF3&gt;=1,1,0)</f>
        <v>0</v>
      </c>
      <c r="EE3" s="6">
        <f>IF(DK3&gt;=1,1,0)</f>
        <v>0</v>
      </c>
    </row>
    <row r="4" spans="1:135" x14ac:dyDescent="0.2">
      <c r="N4" s="6">
        <v>2</v>
      </c>
      <c r="O4" s="6">
        <v>0</v>
      </c>
      <c r="P4" s="42">
        <v>1</v>
      </c>
      <c r="Q4" s="10">
        <v>4300</v>
      </c>
      <c r="R4" s="10">
        <v>4400</v>
      </c>
      <c r="S4" s="9">
        <v>9</v>
      </c>
      <c r="T4" s="10"/>
      <c r="U4" s="10"/>
      <c r="V4" s="10"/>
      <c r="W4" s="10"/>
      <c r="X4" s="10"/>
      <c r="Y4" s="10"/>
      <c r="Z4" s="10">
        <v>2</v>
      </c>
      <c r="AA4" s="10"/>
      <c r="AB4" s="10"/>
      <c r="AC4" s="9">
        <v>15</v>
      </c>
      <c r="AD4" s="10"/>
      <c r="AE4" s="10"/>
      <c r="AF4" s="10"/>
      <c r="AG4" s="10"/>
      <c r="AH4" s="10"/>
      <c r="AI4" s="10"/>
      <c r="AJ4" s="10">
        <v>6</v>
      </c>
      <c r="AK4" s="10"/>
      <c r="AL4" s="10"/>
      <c r="AM4" s="9">
        <v>7</v>
      </c>
      <c r="AN4" s="10"/>
      <c r="AO4" s="10"/>
      <c r="AP4" s="10"/>
      <c r="AQ4" s="10"/>
      <c r="AR4" s="10"/>
      <c r="AS4" s="10"/>
      <c r="AT4" s="10"/>
      <c r="AU4" s="10"/>
      <c r="AV4" s="10"/>
      <c r="AW4" s="9">
        <v>4</v>
      </c>
      <c r="AX4" s="10"/>
      <c r="AY4" s="10"/>
      <c r="AZ4" s="10"/>
      <c r="BA4" s="10"/>
      <c r="BB4" s="10"/>
      <c r="BC4" s="10"/>
      <c r="BD4" s="10"/>
      <c r="BE4" s="10"/>
      <c r="BF4" s="10"/>
      <c r="BG4" s="9">
        <v>1</v>
      </c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>
        <v>1</v>
      </c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1</v>
      </c>
      <c r="DR4" s="6">
        <f t="shared" ref="DR4:DR19" si="2">S4+AC4+AM4+AW4+BG4+BQ4+CA4+CK4+CU4</f>
        <v>36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1</v>
      </c>
      <c r="DX4" s="6">
        <f t="shared" si="3"/>
        <v>0</v>
      </c>
      <c r="DY4" s="6">
        <f t="shared" si="3"/>
        <v>8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37</v>
      </c>
      <c r="EC4" s="6">
        <f t="shared" ref="EC4:EC19" si="5">DY4+DZ4+EA4+EB4</f>
        <v>45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8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630</v>
      </c>
      <c r="D8" s="6">
        <f>A8*D3</f>
        <v>38556</v>
      </c>
      <c r="I8" s="96" t="s">
        <v>54</v>
      </c>
      <c r="J8" s="6">
        <f>TOTALS!D20*D3</f>
        <v>30600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918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5">
        <v>0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3</v>
      </c>
      <c r="E18" s="6">
        <v>5</v>
      </c>
      <c r="F18" s="96">
        <f>(X203*0.2125)+(AH203*0.275)+(AR203*0.325)+(BB203*0.375)+(BL203*0.425)+(BV203*0.475)+(CF203*0.525)+(CP203*0.575)+(CZ203*0.601)</f>
        <v>1.0750000000000002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>
        <f t="shared" si="15"/>
        <v>0.35833333333333339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2.3809523809523809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81.746031746031747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71</v>
      </c>
      <c r="N203" s="28"/>
      <c r="O203" s="28">
        <f>SUM(O3:O202)</f>
        <v>0</v>
      </c>
      <c r="P203" s="43"/>
      <c r="S203" s="44">
        <f>SUM(S3:S202)</f>
        <v>21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11</v>
      </c>
      <c r="AA203" s="29">
        <f t="shared" si="100"/>
        <v>0</v>
      </c>
      <c r="AB203" s="29">
        <f t="shared" si="100"/>
        <v>0</v>
      </c>
      <c r="AC203" s="44">
        <f t="shared" si="100"/>
        <v>43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2</v>
      </c>
      <c r="AI203" s="29">
        <f t="shared" si="100"/>
        <v>0</v>
      </c>
      <c r="AJ203" s="29">
        <f t="shared" ref="AJ203:AY203" si="101">SUM(AJ3:AJ202)</f>
        <v>12</v>
      </c>
      <c r="AK203" s="29">
        <f t="shared" si="101"/>
        <v>0</v>
      </c>
      <c r="AL203" s="29">
        <f t="shared" si="101"/>
        <v>0</v>
      </c>
      <c r="AM203" s="44">
        <f t="shared" si="101"/>
        <v>23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0</v>
      </c>
      <c r="AU203" s="29">
        <f t="shared" si="101"/>
        <v>0</v>
      </c>
      <c r="AV203" s="29">
        <f t="shared" si="101"/>
        <v>0</v>
      </c>
      <c r="AW203" s="44">
        <f t="shared" si="101"/>
        <v>8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4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0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1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1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2</v>
      </c>
      <c r="DR203" s="29">
        <f t="shared" si="106"/>
        <v>100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3</v>
      </c>
      <c r="DX203" s="29">
        <f t="shared" si="106"/>
        <v>0</v>
      </c>
      <c r="DY203" s="29">
        <f t="shared" si="106"/>
        <v>23</v>
      </c>
      <c r="DZ203" s="29">
        <f t="shared" si="106"/>
        <v>0</v>
      </c>
      <c r="EA203" s="29">
        <f t="shared" si="106"/>
        <v>0</v>
      </c>
      <c r="EB203" s="29">
        <f t="shared" si="106"/>
        <v>103</v>
      </c>
      <c r="EC203" s="29">
        <f t="shared" si="106"/>
        <v>126</v>
      </c>
      <c r="ED203" s="29">
        <f t="shared" si="106"/>
        <v>0</v>
      </c>
      <c r="EE203" s="29">
        <f t="shared" si="106"/>
        <v>0</v>
      </c>
    </row>
    <row r="204" spans="13:135" x14ac:dyDescent="0.2">
      <c r="ED204" s="28">
        <f>ED203+EE203</f>
        <v>0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4"/>
  <sheetViews>
    <sheetView workbookViewId="0">
      <selection activeCell="Q24" sqref="Q24"/>
    </sheetView>
  </sheetViews>
  <sheetFormatPr defaultRowHeight="12.75" x14ac:dyDescent="0.2"/>
  <cols>
    <col min="1" max="1" width="2.7109375" customWidth="1"/>
    <col min="4" max="4" width="8.7109375" customWidth="1"/>
    <col min="5" max="5" width="9.28515625" customWidth="1"/>
    <col min="6" max="6" width="9.5703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74</v>
      </c>
      <c r="D6" s="45"/>
      <c r="E6" s="136" t="str">
        <f>ENTRY!A3</f>
        <v>Wapiti FSR-Gibson Lk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76</v>
      </c>
      <c r="D7" s="45"/>
      <c r="E7" s="136" t="str">
        <f>ENTRY!B3</f>
        <v>93I 097</v>
      </c>
      <c r="F7" s="45"/>
      <c r="H7" s="46" t="s">
        <v>77</v>
      </c>
      <c r="I7" s="45"/>
      <c r="J7" s="136" t="str">
        <f>ENTRY!J3</f>
        <v>FH208240006</v>
      </c>
      <c r="K7" s="45"/>
      <c r="L7" s="45"/>
      <c r="M7" s="50"/>
      <c r="N7" s="49"/>
    </row>
    <row r="8" spans="1:14" ht="13.5" thickBot="1" x14ac:dyDescent="0.25">
      <c r="A8" s="48"/>
      <c r="C8" s="46" t="s">
        <v>78</v>
      </c>
      <c r="D8" s="45"/>
      <c r="E8" s="136" t="str">
        <f>ENTRY!C3</f>
        <v>20MM20</v>
      </c>
      <c r="F8" s="45"/>
      <c r="H8" s="46" t="s">
        <v>79</v>
      </c>
      <c r="I8" s="45"/>
      <c r="J8" s="136" t="str">
        <f>ENTRY!L3</f>
        <v>N.Emery/C.Hayward</v>
      </c>
      <c r="K8" s="45"/>
      <c r="L8" s="45"/>
      <c r="M8" s="50"/>
      <c r="N8" s="49"/>
    </row>
    <row r="9" spans="1:14" ht="13.5" thickBot="1" x14ac:dyDescent="0.25">
      <c r="A9" s="48"/>
      <c r="C9" s="46" t="s">
        <v>80</v>
      </c>
      <c r="D9" s="45"/>
      <c r="E9" s="136" t="str">
        <f>ENTRY!K3</f>
        <v>Hybrid W/T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82</v>
      </c>
      <c r="D10" s="45"/>
      <c r="E10" s="180" t="str">
        <f>ENTRY!F3</f>
        <v>December 17-2020</v>
      </c>
      <c r="F10" s="45"/>
      <c r="H10" s="46" t="s">
        <v>83</v>
      </c>
      <c r="I10" s="46" t="s">
        <v>84</v>
      </c>
      <c r="J10" s="136" t="str">
        <f>ENTRY!G3</f>
        <v>10U 651758</v>
      </c>
      <c r="K10" s="46" t="s">
        <v>85</v>
      </c>
      <c r="L10" s="136">
        <f>ENTRY!H3</f>
        <v>6087486</v>
      </c>
      <c r="M10" s="50"/>
      <c r="N10" s="49"/>
    </row>
    <row r="11" spans="1:14" ht="13.5" thickBot="1" x14ac:dyDescent="0.25">
      <c r="A11" s="48"/>
      <c r="B11" s="50"/>
      <c r="C11" s="46" t="s">
        <v>86</v>
      </c>
      <c r="D11" s="45"/>
      <c r="E11" s="136">
        <f>ENTRY!D3</f>
        <v>61.2</v>
      </c>
      <c r="F11" s="45"/>
      <c r="H11" s="46" t="s">
        <v>87</v>
      </c>
      <c r="I11" s="45"/>
      <c r="J11" s="45"/>
      <c r="K11" s="136">
        <f>ENTRY!E3</f>
        <v>6000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2020</v>
      </c>
      <c r="F15" s="31"/>
      <c r="G15" s="30">
        <v>2019</v>
      </c>
      <c r="H15" s="31"/>
      <c r="I15" s="30" t="s">
        <v>231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1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71</v>
      </c>
      <c r="C18" s="50"/>
      <c r="D18" s="88">
        <f>ENTRY!DR203</f>
        <v>100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3</v>
      </c>
      <c r="J18" s="89">
        <f>ENTRY!DX203</f>
        <v>0</v>
      </c>
      <c r="K18" s="50"/>
      <c r="L18" s="50"/>
      <c r="M18" s="50"/>
      <c r="N18" s="49"/>
    </row>
    <row r="19" spans="1:14" ht="7.1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91</v>
      </c>
      <c r="C20" s="50"/>
      <c r="D20" s="99">
        <f>ENTRY!DR203/ENTRY!DQ203*10</f>
        <v>500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15</v>
      </c>
      <c r="J20" s="101">
        <f>ENTRY!DX203/ENTRY!DQ203*10</f>
        <v>0</v>
      </c>
      <c r="K20" s="50"/>
      <c r="L20" s="50"/>
      <c r="M20" s="50"/>
      <c r="N20" s="49"/>
    </row>
    <row r="21" spans="1:14" ht="7.1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92</v>
      </c>
      <c r="C22" s="50"/>
      <c r="D22" s="99">
        <f>ENTRY!J8/ENTRY!D8*100</f>
        <v>79.365079365079367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2.3809523809523809</v>
      </c>
      <c r="J22" s="101">
        <f>ENTRY!J14/ENTRY!D8*100</f>
        <v>0</v>
      </c>
      <c r="K22" s="50"/>
      <c r="L22" s="50"/>
      <c r="M22" s="50"/>
      <c r="N22" s="49"/>
    </row>
    <row r="23" spans="1:14" ht="7.1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1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1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1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1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98</v>
      </c>
      <c r="G31" s="82">
        <f>ENTRY!DY203</f>
        <v>23</v>
      </c>
      <c r="H31" s="83"/>
      <c r="I31" s="102">
        <f>ENTRY!DY203/ENTRY!DQ203*10</f>
        <v>115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99</v>
      </c>
      <c r="G32" s="84">
        <f>ENTRY!DZ203</f>
        <v>0</v>
      </c>
      <c r="H32" s="85"/>
      <c r="I32" s="103">
        <f>ENTRY!DZ203/ENTRY!DQ203*10</f>
        <v>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198</v>
      </c>
      <c r="G33" s="86">
        <f>ENTRY!EA203</f>
        <v>0</v>
      </c>
      <c r="H33" s="87"/>
      <c r="I33" s="104">
        <f>ENTRY!EA203/ENTRY!DQ203*10</f>
        <v>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100</v>
      </c>
      <c r="C35" s="152" t="s">
        <v>101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102</v>
      </c>
      <c r="C37" s="50"/>
      <c r="D37" s="50"/>
      <c r="E37" s="50"/>
      <c r="G37" s="98">
        <f>ENTRY!DQ203</f>
        <v>2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103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104</v>
      </c>
      <c r="C41" s="50"/>
      <c r="D41" s="50"/>
      <c r="E41" s="50"/>
      <c r="G41" s="98">
        <f>G31+G32+G33</f>
        <v>23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105</v>
      </c>
      <c r="C43" s="50"/>
      <c r="D43" s="50"/>
      <c r="E43" s="50"/>
      <c r="G43" s="98">
        <f>ENTRY!EB203</f>
        <v>103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106</v>
      </c>
      <c r="C44" s="50"/>
      <c r="D44" s="50"/>
      <c r="E44" s="50"/>
      <c r="G44" s="111">
        <f>G43/ENTRY!EC203*100</f>
        <v>81.746031746031747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107</v>
      </c>
      <c r="C48" s="151" t="s">
        <v>108</v>
      </c>
      <c r="M48" s="50"/>
      <c r="N48" s="49"/>
    </row>
    <row r="49" spans="1:14" ht="13.5" thickBot="1" x14ac:dyDescent="0.25">
      <c r="A49" s="48"/>
      <c r="C49" s="7" t="s">
        <v>109</v>
      </c>
      <c r="D49" s="7" t="s">
        <v>110</v>
      </c>
      <c r="E49" s="7" t="s">
        <v>54</v>
      </c>
      <c r="F49" s="72">
        <v>2020</v>
      </c>
      <c r="G49" s="73"/>
      <c r="H49" s="72">
        <v>2019</v>
      </c>
      <c r="I49" s="73"/>
      <c r="J49" s="72" t="s">
        <v>231</v>
      </c>
      <c r="K49" s="73"/>
      <c r="L49" s="7" t="s">
        <v>111</v>
      </c>
      <c r="M49" s="50"/>
      <c r="N49" s="49"/>
    </row>
    <row r="50" spans="1:14" ht="13.5" thickBot="1" x14ac:dyDescent="0.25">
      <c r="A50" s="48"/>
      <c r="C50" s="8" t="s">
        <v>112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113</v>
      </c>
      <c r="M50" s="50"/>
      <c r="N50" s="49"/>
    </row>
    <row r="51" spans="1:14" x14ac:dyDescent="0.2">
      <c r="A51" s="48"/>
      <c r="C51" s="9" t="s">
        <v>114</v>
      </c>
      <c r="D51" s="9">
        <v>3.3</v>
      </c>
      <c r="E51" s="80">
        <f>SUM(ENTRY!S3:'ENTRY'!S202)</f>
        <v>21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11</v>
      </c>
      <c r="M51" s="50"/>
      <c r="N51" s="49"/>
    </row>
    <row r="52" spans="1:14" x14ac:dyDescent="0.2">
      <c r="A52" s="48"/>
      <c r="C52" s="9" t="s">
        <v>115</v>
      </c>
      <c r="D52" s="9">
        <v>5.3</v>
      </c>
      <c r="E52" s="80">
        <f>SUM(ENTRY!AC3:'ENTRY'!AC202)</f>
        <v>43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2</v>
      </c>
      <c r="K52" s="80">
        <f>SUM(ENTRY!AI3:'ENTRY'!AI202)</f>
        <v>0</v>
      </c>
      <c r="L52" s="88">
        <f>ENTRY!AJ203+ENTRY!AK203+ENTRY!AL203</f>
        <v>12</v>
      </c>
      <c r="M52" s="50"/>
      <c r="N52" s="49"/>
    </row>
    <row r="53" spans="1:14" x14ac:dyDescent="0.2">
      <c r="A53" s="48"/>
      <c r="C53" s="9" t="s">
        <v>116</v>
      </c>
      <c r="D53" s="9">
        <v>7.1</v>
      </c>
      <c r="E53" s="80">
        <f>SUM(ENTRY!AM3:'ENTRY'!AM202)</f>
        <v>23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0</v>
      </c>
      <c r="M53" s="50"/>
      <c r="N53" s="49"/>
    </row>
    <row r="54" spans="1:14" x14ac:dyDescent="0.2">
      <c r="A54" s="48"/>
      <c r="C54" s="9" t="s">
        <v>117</v>
      </c>
      <c r="D54" s="9">
        <v>9.4</v>
      </c>
      <c r="E54" s="80">
        <f>SUM(ENTRY!AW3:'ENTRY'!AW202)</f>
        <v>8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2">
      <c r="A55" s="48"/>
      <c r="C55" s="9" t="s">
        <v>118</v>
      </c>
      <c r="D55" s="9">
        <v>11.6</v>
      </c>
      <c r="E55" s="80">
        <f>SUM(ENTRY!BG3:'ENTRY'!BG202)</f>
        <v>4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 x14ac:dyDescent="0.2">
      <c r="A56" s="48"/>
      <c r="C56" s="9" t="s">
        <v>119</v>
      </c>
      <c r="D56" s="9">
        <v>13.8</v>
      </c>
      <c r="E56" s="80">
        <f>SUM(ENTRY!BQ3:'ENTRY'!BQ202)</f>
        <v>0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120</v>
      </c>
      <c r="D57" s="9">
        <v>16.2</v>
      </c>
      <c r="E57" s="80">
        <f>SUM(ENTRY!CA3:'ENTRY'!CA202)</f>
        <v>1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1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121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122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71</v>
      </c>
      <c r="E60" s="144">
        <f t="shared" ref="E60:L60" si="0">SUM(E51:E59)</f>
        <v>100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3</v>
      </c>
      <c r="K60" s="144">
        <f t="shared" si="0"/>
        <v>0</v>
      </c>
      <c r="L60" s="145">
        <f t="shared" si="0"/>
        <v>23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232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9"/>
  <sheetViews>
    <sheetView topLeftCell="A28" workbookViewId="0">
      <selection activeCell="G53" sqref="G53"/>
    </sheetView>
  </sheetViews>
  <sheetFormatPr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5703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5703125" style="6" customWidth="1"/>
    <col min="10" max="10" width="6.7109375" style="6" customWidth="1"/>
    <col min="11" max="11" width="7.85546875" style="6" customWidth="1"/>
    <col min="12" max="12" width="9.5703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233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123</v>
      </c>
      <c r="C6" s="16"/>
      <c r="D6" s="150" t="s">
        <v>124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125</v>
      </c>
      <c r="E7" s="2"/>
      <c r="F7" s="2"/>
      <c r="G7" s="2"/>
      <c r="H7" s="3"/>
      <c r="I7" s="1" t="s">
        <v>126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127</v>
      </c>
      <c r="E8" s="7" t="s">
        <v>127</v>
      </c>
      <c r="F8" s="7" t="s">
        <v>127</v>
      </c>
      <c r="G8" s="7" t="s">
        <v>127</v>
      </c>
      <c r="H8" s="7" t="s">
        <v>127</v>
      </c>
      <c r="I8" s="7" t="s">
        <v>127</v>
      </c>
      <c r="J8" s="7" t="s">
        <v>127</v>
      </c>
      <c r="K8" s="7" t="s">
        <v>127</v>
      </c>
      <c r="L8" s="7" t="s">
        <v>127</v>
      </c>
      <c r="M8" s="7" t="s">
        <v>127</v>
      </c>
      <c r="N8" s="15"/>
    </row>
    <row r="9" spans="1:14" ht="13.5" thickBot="1" x14ac:dyDescent="0.2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128</v>
      </c>
      <c r="H9" s="8" t="s">
        <v>129</v>
      </c>
      <c r="I9" s="8" t="s">
        <v>37</v>
      </c>
      <c r="J9" s="8" t="s">
        <v>39</v>
      </c>
      <c r="K9" s="8" t="s">
        <v>38</v>
      </c>
      <c r="L9" s="8" t="s">
        <v>128</v>
      </c>
      <c r="M9" s="8" t="s">
        <v>129</v>
      </c>
      <c r="N9" s="15"/>
    </row>
    <row r="10" spans="1:14" x14ac:dyDescent="0.2">
      <c r="A10" s="14"/>
      <c r="B10" s="171">
        <f>ENTRY!DE3</f>
        <v>0</v>
      </c>
      <c r="C10" s="172"/>
      <c r="D10" s="79">
        <f>ENTRY!DG3</f>
        <v>0</v>
      </c>
      <c r="E10" s="79">
        <f>ENTRY!DI3</f>
        <v>0</v>
      </c>
      <c r="F10" s="79">
        <f>ENTRY!DH3</f>
        <v>0</v>
      </c>
      <c r="G10" s="79">
        <f>ENTRY!DJ3</f>
        <v>0</v>
      </c>
      <c r="H10" s="79">
        <f>ENTRY!DF3</f>
        <v>0</v>
      </c>
      <c r="I10" s="79">
        <f>ENTRY!DL3</f>
        <v>0</v>
      </c>
      <c r="J10" s="79">
        <f>ENTRY!DN3</f>
        <v>0</v>
      </c>
      <c r="K10" s="79">
        <f>ENTRY!DM3</f>
        <v>0</v>
      </c>
      <c r="L10" s="79">
        <f>ENTRY!DO3</f>
        <v>0</v>
      </c>
      <c r="M10" s="79">
        <f>ENTRY!DK3</f>
        <v>0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130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0</v>
      </c>
      <c r="G30" s="118">
        <f t="shared" si="0"/>
        <v>0</v>
      </c>
      <c r="H30" s="117">
        <f t="shared" si="0"/>
        <v>0</v>
      </c>
      <c r="I30" s="118">
        <f t="shared" si="0"/>
        <v>0</v>
      </c>
      <c r="J30" s="117">
        <f t="shared" si="0"/>
        <v>0</v>
      </c>
      <c r="K30" s="118">
        <f t="shared" si="0"/>
        <v>0</v>
      </c>
      <c r="L30" s="117">
        <f t="shared" si="0"/>
        <v>0</v>
      </c>
      <c r="M30" s="118">
        <f t="shared" si="0"/>
        <v>0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131</v>
      </c>
      <c r="C32" s="125"/>
      <c r="D32" s="148" t="s">
        <v>132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133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134</v>
      </c>
      <c r="C35" s="116"/>
      <c r="D35" s="113"/>
      <c r="E35" s="114" t="s">
        <v>135</v>
      </c>
      <c r="F35" s="113"/>
      <c r="G35" s="16"/>
      <c r="H35" s="97" t="s">
        <v>136</v>
      </c>
      <c r="I35" s="16"/>
      <c r="J35" s="114" t="s">
        <v>137</v>
      </c>
      <c r="K35" s="113"/>
      <c r="L35"/>
      <c r="M35"/>
      <c r="N35" s="15"/>
      <c r="O35"/>
    </row>
    <row r="36" spans="1:15" x14ac:dyDescent="0.2">
      <c r="A36" s="14"/>
      <c r="B36" s="71" t="s">
        <v>138</v>
      </c>
      <c r="C36" s="113"/>
      <c r="D36" s="113"/>
      <c r="E36" s="113" t="s">
        <v>139</v>
      </c>
      <c r="F36" s="113"/>
      <c r="G36" s="16"/>
      <c r="H36" s="16" t="s">
        <v>140</v>
      </c>
      <c r="I36" s="16"/>
      <c r="J36" s="113" t="s">
        <v>139</v>
      </c>
      <c r="K36" s="113"/>
      <c r="L36"/>
      <c r="M36"/>
      <c r="N36" s="15"/>
      <c r="O36"/>
    </row>
    <row r="37" spans="1:15" x14ac:dyDescent="0.2">
      <c r="A37" s="14"/>
      <c r="B37" s="71" t="s">
        <v>141</v>
      </c>
      <c r="C37" s="113"/>
      <c r="D37" s="113"/>
      <c r="E37" s="113" t="s">
        <v>142</v>
      </c>
      <c r="F37" s="113"/>
      <c r="G37" s="16"/>
      <c r="H37" s="16" t="s">
        <v>143</v>
      </c>
      <c r="I37" s="16"/>
      <c r="J37" s="113" t="s">
        <v>142</v>
      </c>
      <c r="K37" s="113"/>
      <c r="L37"/>
      <c r="M37"/>
      <c r="N37" s="15"/>
      <c r="O37"/>
    </row>
    <row r="38" spans="1:15" x14ac:dyDescent="0.2">
      <c r="A38" s="14"/>
      <c r="B38" s="71" t="s">
        <v>144</v>
      </c>
      <c r="C38" s="113"/>
      <c r="D38" s="113"/>
      <c r="E38" s="113" t="s">
        <v>145</v>
      </c>
      <c r="F38" s="113"/>
      <c r="G38" s="16"/>
      <c r="H38" s="16" t="s">
        <v>146</v>
      </c>
      <c r="I38" s="16"/>
      <c r="J38" s="113" t="s">
        <v>145</v>
      </c>
      <c r="K38" s="113"/>
      <c r="L38"/>
      <c r="M38"/>
      <c r="N38" s="15"/>
      <c r="O38"/>
    </row>
    <row r="39" spans="1:15" x14ac:dyDescent="0.2">
      <c r="A39" s="14"/>
      <c r="B39" s="71" t="s">
        <v>147</v>
      </c>
      <c r="C39" s="113"/>
      <c r="D39" s="113"/>
      <c r="E39" s="113" t="s">
        <v>148</v>
      </c>
      <c r="F39" s="113"/>
      <c r="G39" s="16"/>
      <c r="H39" s="16" t="s">
        <v>149</v>
      </c>
      <c r="I39" s="16"/>
      <c r="J39" s="113" t="s">
        <v>148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150</v>
      </c>
      <c r="C41" s="16"/>
      <c r="D41" s="16"/>
      <c r="E41" s="16"/>
      <c r="F41"/>
      <c r="G41" s="98" t="e">
        <f>(H30+M30)/ENTRY!L16</f>
        <v>#DIV/0!</v>
      </c>
      <c r="N41" s="15"/>
      <c r="O41"/>
    </row>
    <row r="42" spans="1:15" x14ac:dyDescent="0.2">
      <c r="A42" s="14"/>
      <c r="B42" s="20" t="s">
        <v>151</v>
      </c>
      <c r="C42" s="16"/>
      <c r="D42" s="16"/>
      <c r="E42"/>
      <c r="G42" s="98" t="e">
        <f>(F30+K30)/ENTRY!L16</f>
        <v>#DIV/0!</v>
      </c>
      <c r="N42" s="15"/>
      <c r="O42"/>
    </row>
    <row r="43" spans="1:15" ht="13.5" thickBot="1" x14ac:dyDescent="0.25">
      <c r="A43" s="14"/>
      <c r="B43" s="125">
        <v>33</v>
      </c>
      <c r="C43" s="125"/>
      <c r="D43" s="125"/>
      <c r="E43" s="125"/>
      <c r="F43" s="125"/>
      <c r="G43" s="125"/>
      <c r="H43" s="124" t="s">
        <v>152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153</v>
      </c>
      <c r="C46" s="125"/>
      <c r="D46" s="148" t="s">
        <v>154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155</v>
      </c>
      <c r="F48" s="175">
        <f>(ENTRY!A32+ENTRY!A33/1.5+ENTRY!A34/2)*ENTRY!A35</f>
        <v>97.316704459561606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156</v>
      </c>
      <c r="F50" s="96" t="s">
        <v>157</v>
      </c>
      <c r="I50" s="71" t="s">
        <v>158</v>
      </c>
      <c r="J50" s="71"/>
      <c r="K50" s="71"/>
      <c r="N50" s="15"/>
      <c r="O50"/>
    </row>
    <row r="51" spans="1:15" x14ac:dyDescent="0.2">
      <c r="A51" s="14"/>
      <c r="B51" s="158" t="s">
        <v>159</v>
      </c>
      <c r="C51" s="159"/>
      <c r="F51" s="160" t="s">
        <v>160</v>
      </c>
      <c r="G51" s="160"/>
      <c r="I51" s="160" t="s">
        <v>161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162</v>
      </c>
      <c r="C53" s="71"/>
      <c r="F53" s="71" t="s">
        <v>163</v>
      </c>
      <c r="G53" s="71"/>
      <c r="I53" s="96" t="s">
        <v>164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142</v>
      </c>
      <c r="C55" s="71"/>
      <c r="F55" s="71" t="s">
        <v>165</v>
      </c>
      <c r="G55" s="71"/>
      <c r="I55" s="96" t="s">
        <v>166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167</v>
      </c>
      <c r="C57" s="164"/>
      <c r="D57" s="125"/>
      <c r="E57" s="125"/>
      <c r="F57" s="164" t="s">
        <v>168</v>
      </c>
      <c r="G57" s="164"/>
      <c r="H57" s="125"/>
      <c r="I57" s="165" t="s">
        <v>169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7"/>
  <sheetViews>
    <sheetView showGridLines="0" topLeftCell="A29" workbookViewId="0">
      <selection activeCell="B45" sqref="B45"/>
    </sheetView>
  </sheetViews>
  <sheetFormatPr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10.5703125" style="6" customWidth="1"/>
    <col min="6" max="6" width="8.140625" style="6" customWidth="1"/>
    <col min="7" max="7" width="9.42578125" style="6" customWidth="1"/>
    <col min="8" max="8" width="11.5703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233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74</v>
      </c>
      <c r="C6" s="127"/>
      <c r="D6" s="128"/>
      <c r="E6" s="134" t="str">
        <f>ENTRY!A3</f>
        <v>Wapiti FSR-Gibson Lk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170</v>
      </c>
      <c r="C7" s="127"/>
      <c r="D7" s="127"/>
      <c r="E7" s="134" t="str">
        <f>ENTRY!B3</f>
        <v>93I 097</v>
      </c>
      <c r="F7" s="45"/>
      <c r="G7" s="127"/>
      <c r="H7" s="50"/>
      <c r="I7" s="126" t="s">
        <v>77</v>
      </c>
      <c r="J7" s="127"/>
      <c r="K7" s="127"/>
      <c r="L7" s="134" t="str">
        <f>ENTRY!J3</f>
        <v>FH208240006</v>
      </c>
      <c r="M7" s="127"/>
      <c r="N7" s="127"/>
      <c r="O7" s="142"/>
    </row>
    <row r="8" spans="1:15" ht="16.5" thickBot="1" x14ac:dyDescent="0.3">
      <c r="A8" s="14"/>
      <c r="B8" s="126" t="s">
        <v>78</v>
      </c>
      <c r="C8" s="127"/>
      <c r="D8" s="127"/>
      <c r="E8" s="134" t="str">
        <f>ENTRY!C3</f>
        <v>20MM20</v>
      </c>
      <c r="F8" s="127"/>
      <c r="G8" s="127"/>
      <c r="H8" s="50"/>
      <c r="I8" s="126" t="s">
        <v>171</v>
      </c>
      <c r="J8" s="127"/>
      <c r="K8" s="127"/>
      <c r="L8" s="134" t="str">
        <f>ENTRY!L3</f>
        <v>N.Emery/C.Hayward</v>
      </c>
      <c r="M8" s="127"/>
      <c r="N8" s="127"/>
      <c r="O8" s="142"/>
    </row>
    <row r="9" spans="1:15" ht="16.5" thickBot="1" x14ac:dyDescent="0.3">
      <c r="A9" s="14"/>
      <c r="B9" s="126" t="s">
        <v>86</v>
      </c>
      <c r="C9" s="127"/>
      <c r="D9" s="127"/>
      <c r="E9" s="135">
        <f>ENTRY!D3</f>
        <v>61.2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172</v>
      </c>
      <c r="C10" s="127"/>
      <c r="D10" s="127"/>
      <c r="E10" s="179" t="str">
        <f>ENTRY!F3</f>
        <v>December 17-2020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 W/T</v>
      </c>
      <c r="M10" s="127"/>
      <c r="N10" s="127"/>
      <c r="O10" s="142"/>
    </row>
    <row r="11" spans="1:15" ht="16.5" thickBot="1" x14ac:dyDescent="0.3">
      <c r="A11" s="14"/>
      <c r="B11" s="126" t="s">
        <v>173</v>
      </c>
      <c r="C11" s="127"/>
      <c r="D11" s="133" t="s">
        <v>84</v>
      </c>
      <c r="E11" s="136" t="str">
        <f>ENTRY!G3</f>
        <v>10U 651758</v>
      </c>
      <c r="F11" s="133" t="s">
        <v>85</v>
      </c>
      <c r="G11" s="136">
        <f>ENTRY!H3</f>
        <v>6087486</v>
      </c>
      <c r="H11" s="50"/>
      <c r="I11" s="129" t="s">
        <v>87</v>
      </c>
      <c r="J11" s="127"/>
      <c r="K11" s="127"/>
      <c r="L11" s="134">
        <f>ENTRY!E3</f>
        <v>6000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174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175</v>
      </c>
      <c r="C16" s="50"/>
      <c r="D16" s="50"/>
      <c r="E16" s="138" t="s">
        <v>210</v>
      </c>
      <c r="F16" s="138"/>
      <c r="G16" s="138"/>
      <c r="H16" s="52" t="s">
        <v>176</v>
      </c>
      <c r="I16" s="50"/>
      <c r="J16" s="98" t="s">
        <v>211</v>
      </c>
      <c r="K16" s="50"/>
      <c r="L16" s="52" t="s">
        <v>177</v>
      </c>
      <c r="M16" s="138" t="s">
        <v>212</v>
      </c>
      <c r="N16" s="50"/>
      <c r="O16" s="15"/>
    </row>
    <row r="17" spans="1:15" x14ac:dyDescent="0.2">
      <c r="A17" s="14"/>
      <c r="B17" s="50"/>
      <c r="C17" s="50"/>
      <c r="D17" s="50"/>
      <c r="E17" s="138"/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178</v>
      </c>
      <c r="C18" s="50"/>
      <c r="D18" s="50"/>
      <c r="E18" s="138" t="s">
        <v>213</v>
      </c>
      <c r="F18" s="138"/>
      <c r="G18" s="138"/>
      <c r="H18" s="52" t="s">
        <v>179</v>
      </c>
      <c r="I18" s="50"/>
      <c r="J18" s="98" t="s">
        <v>214</v>
      </c>
      <c r="K18" s="138"/>
      <c r="L18" s="52" t="s">
        <v>180</v>
      </c>
      <c r="M18" s="138" t="s">
        <v>215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181</v>
      </c>
      <c r="C20" s="50"/>
      <c r="D20" s="50"/>
      <c r="E20" s="50"/>
      <c r="F20" s="50"/>
      <c r="G20" s="98" t="s">
        <v>216</v>
      </c>
      <c r="H20" s="52" t="s">
        <v>182</v>
      </c>
      <c r="I20" s="50"/>
      <c r="J20" s="98" t="s">
        <v>217</v>
      </c>
      <c r="K20" s="50"/>
      <c r="L20" s="52" t="s">
        <v>183</v>
      </c>
      <c r="M20" s="50"/>
      <c r="N20" s="138" t="s">
        <v>218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184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185</v>
      </c>
      <c r="C24" s="50"/>
      <c r="D24" s="50"/>
      <c r="E24" s="98" t="s">
        <v>219</v>
      </c>
      <c r="F24" s="50"/>
      <c r="G24" s="50"/>
      <c r="H24" s="52" t="s">
        <v>186</v>
      </c>
      <c r="I24" s="50"/>
      <c r="J24" s="98" t="s">
        <v>220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187</v>
      </c>
      <c r="C26" s="50"/>
      <c r="D26" s="50"/>
      <c r="E26" s="50"/>
      <c r="F26" s="50"/>
      <c r="G26" s="98" t="s">
        <v>221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188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189</v>
      </c>
      <c r="C30" s="50"/>
      <c r="D30" s="50"/>
      <c r="E30" s="50"/>
      <c r="F30" s="98" t="s">
        <v>222</v>
      </c>
      <c r="G30" s="50"/>
      <c r="H30" s="50"/>
      <c r="I30" s="52" t="s">
        <v>190</v>
      </c>
      <c r="J30" s="50"/>
      <c r="K30" s="50"/>
      <c r="L30" s="139" t="s">
        <v>223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191</v>
      </c>
      <c r="C32" s="50"/>
      <c r="D32" s="50"/>
      <c r="E32" s="98" t="s">
        <v>224</v>
      </c>
      <c r="F32" s="50"/>
      <c r="G32" s="50"/>
      <c r="H32" s="50"/>
      <c r="I32" s="52" t="s">
        <v>192</v>
      </c>
      <c r="J32" s="50"/>
      <c r="K32" s="50"/>
      <c r="L32" s="98" t="s">
        <v>139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193</v>
      </c>
      <c r="C34" s="50"/>
      <c r="D34" s="50"/>
      <c r="E34" s="98" t="s">
        <v>139</v>
      </c>
      <c r="F34" s="138"/>
      <c r="G34" s="50"/>
      <c r="H34" s="50"/>
      <c r="I34" s="52" t="s">
        <v>194</v>
      </c>
      <c r="J34" s="50"/>
      <c r="K34" s="50"/>
      <c r="L34" s="98" t="s">
        <v>225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195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196</v>
      </c>
      <c r="C38" s="131"/>
      <c r="D38" s="131"/>
      <c r="E38" s="176" t="s">
        <v>226</v>
      </c>
      <c r="F38" s="178"/>
      <c r="G38" s="131"/>
      <c r="H38" s="50"/>
      <c r="I38" s="156" t="s">
        <v>197</v>
      </c>
      <c r="J38" s="50"/>
      <c r="K38" s="50"/>
      <c r="L38" s="138" t="s">
        <v>227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2">
      <c r="A40" s="76"/>
      <c r="B40" s="177" t="s">
        <v>228</v>
      </c>
      <c r="C40" s="138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15"/>
    </row>
    <row r="41" spans="1:15" x14ac:dyDescent="0.2">
      <c r="A41" s="76"/>
      <c r="B41" s="98" t="s">
        <v>229</v>
      </c>
      <c r="C41" s="138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15"/>
    </row>
    <row r="42" spans="1:15" x14ac:dyDescent="0.2">
      <c r="A42" s="76"/>
      <c r="B42" s="98" t="s">
        <v>230</v>
      </c>
      <c r="C42" s="13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15"/>
    </row>
    <row r="43" spans="1:15" x14ac:dyDescent="0.2">
      <c r="A43" s="76"/>
      <c r="B43" s="98" t="s">
        <v>234</v>
      </c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 t="s">
        <v>235</v>
      </c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/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Neil Emery</cp:lastModifiedBy>
  <cp:lastPrinted>1997-06-23T18:34:36Z</cp:lastPrinted>
  <dcterms:created xsi:type="dcterms:W3CDTF">1996-10-03T18:46:17Z</dcterms:created>
  <dcterms:modified xsi:type="dcterms:W3CDTF">2021-01-06T18:12:25Z</dcterms:modified>
</cp:coreProperties>
</file>